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OFILE\Downloads\"/>
    </mc:Choice>
  </mc:AlternateContent>
  <xr:revisionPtr revIDLastSave="0" documentId="13_ncr:1_{1AE394AC-F938-40A1-A44D-6B2CDFE6ABB6}" xr6:coauthVersionLast="47" xr6:coauthVersionMax="47" xr10:uidLastSave="{00000000-0000-0000-0000-000000000000}"/>
  <bookViews>
    <workbookView xWindow="-120" yWindow="-120" windowWidth="29040" windowHeight="15720" xr2:uid="{405375F7-772F-40D7-82EC-00A68BD14E5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3" i="1" l="1"/>
  <c r="F12" i="1"/>
  <c r="E22" i="1"/>
  <c r="D22" i="1"/>
  <c r="E21" i="1"/>
  <c r="D21" i="1"/>
  <c r="F21" i="1" s="1"/>
  <c r="E20" i="1"/>
  <c r="D20" i="1"/>
  <c r="E19" i="1"/>
  <c r="D19" i="1"/>
  <c r="F19" i="1" s="1"/>
  <c r="E18" i="1"/>
  <c r="D18" i="1"/>
  <c r="D14" i="1"/>
  <c r="E13" i="1"/>
  <c r="D13" i="1"/>
  <c r="E12" i="1"/>
  <c r="D12" i="1"/>
  <c r="H8" i="1"/>
  <c r="D8" i="1"/>
  <c r="E8" i="1" s="1"/>
  <c r="F8" i="1" l="1"/>
  <c r="G8" i="1" s="1"/>
  <c r="F18" i="1"/>
  <c r="F20" i="1"/>
  <c r="F22" i="1"/>
  <c r="C22" i="1" l="1"/>
  <c r="G22" i="1" s="1"/>
  <c r="H22" i="1" s="1"/>
  <c r="C20" i="1"/>
  <c r="G20" i="1" s="1"/>
  <c r="H20" i="1" s="1"/>
  <c r="C18" i="1"/>
  <c r="G18" i="1" s="1"/>
  <c r="H18" i="1" s="1"/>
  <c r="C14" i="1"/>
  <c r="G14" i="1" s="1"/>
  <c r="H14" i="1" s="1"/>
  <c r="C13" i="1"/>
  <c r="G13" i="1" s="1"/>
  <c r="H13" i="1" s="1"/>
  <c r="C12" i="1"/>
  <c r="G12" i="1" s="1"/>
  <c r="H12" i="1" s="1"/>
  <c r="C19" i="1"/>
  <c r="G19" i="1" s="1"/>
  <c r="H19" i="1" s="1"/>
  <c r="C21" i="1"/>
  <c r="G21" i="1" s="1"/>
  <c r="H21" i="1" s="1"/>
</calcChain>
</file>

<file path=xl/sharedStrings.xml><?xml version="1.0" encoding="utf-8"?>
<sst xmlns="http://schemas.openxmlformats.org/spreadsheetml/2006/main" count="55" uniqueCount="46">
  <si>
    <t>1ドル</t>
    <phoneticPr fontId="6"/>
  </si>
  <si>
    <t>国際送料</t>
    <rPh sb="0" eb="2">
      <t>コクサ</t>
    </rPh>
    <rPh sb="2" eb="4">
      <t>ソウリョ</t>
    </rPh>
    <phoneticPr fontId="7"/>
  </si>
  <si>
    <t>関税</t>
    <rPh sb="0" eb="2">
      <t>カンゼ</t>
    </rPh>
    <phoneticPr fontId="6"/>
  </si>
  <si>
    <t>消費税</t>
    <rPh sb="0" eb="3">
      <t>ショウヒゼ</t>
    </rPh>
    <phoneticPr fontId="6"/>
  </si>
  <si>
    <t>国内配送料</t>
    <rPh sb="0" eb="2">
      <t>ニホｎ</t>
    </rPh>
    <rPh sb="2" eb="5">
      <t>ハイソ</t>
    </rPh>
    <phoneticPr fontId="6"/>
  </si>
  <si>
    <t>CF手数料</t>
    <rPh sb="2" eb="5">
      <t>テスウリョウ</t>
    </rPh>
    <phoneticPr fontId="7"/>
  </si>
  <si>
    <t>卸掛率</t>
    <rPh sb="0" eb="1">
      <t>オロシ</t>
    </rPh>
    <rPh sb="1" eb="2">
      <t>カケｒ</t>
    </rPh>
    <phoneticPr fontId="7"/>
  </si>
  <si>
    <t>■商品毎の設定</t>
    <phoneticPr fontId="6"/>
  </si>
  <si>
    <t>商品原価($)</t>
    <rPh sb="0" eb="2">
      <t>ショウヒｎ</t>
    </rPh>
    <rPh sb="2" eb="4">
      <t>ゲンｋ</t>
    </rPh>
    <phoneticPr fontId="7"/>
  </si>
  <si>
    <t>商品原価(￥)</t>
    <rPh sb="0" eb="2">
      <t>ショウヒンｇ</t>
    </rPh>
    <rPh sb="2" eb="4">
      <t>ゲンｋ</t>
    </rPh>
    <phoneticPr fontId="7"/>
  </si>
  <si>
    <t>原価合計</t>
  </si>
  <si>
    <t>上代(税抜）</t>
  </si>
  <si>
    <t>上代(税込）</t>
  </si>
  <si>
    <t>商品原価</t>
    <rPh sb="0" eb="2">
      <t>ショウヒｎ</t>
    </rPh>
    <phoneticPr fontId="6"/>
  </si>
  <si>
    <t>販売価格</t>
    <rPh sb="0" eb="4">
      <t>ハンバ</t>
    </rPh>
    <phoneticPr fontId="6"/>
  </si>
  <si>
    <t>手数料</t>
  </si>
  <si>
    <t>利益額</t>
  </si>
  <si>
    <t>利益率</t>
  </si>
  <si>
    <t>商品（BtoC）Amazon</t>
    <rPh sb="0" eb="2">
      <t>ショウヒンホンタイ</t>
    </rPh>
    <phoneticPr fontId="7"/>
  </si>
  <si>
    <t>商品（BtoC）D2C・EC</t>
    <phoneticPr fontId="7"/>
  </si>
  <si>
    <t>商品（BtoB）卸販売</t>
    <rPh sb="8" eb="9">
      <t>オロｓ</t>
    </rPh>
    <rPh sb="9" eb="11">
      <t>ハンバ</t>
    </rPh>
    <phoneticPr fontId="7"/>
  </si>
  <si>
    <t>■クラウドファンディング利益計算表</t>
    <rPh sb="12" eb="14">
      <t>リエキ</t>
    </rPh>
    <rPh sb="14" eb="17">
      <t>ケイサンヒョウ</t>
    </rPh>
    <phoneticPr fontId="7"/>
  </si>
  <si>
    <t>商品本体　クラファン 50%OFF</t>
    <rPh sb="0" eb="4">
      <t>ショウヒンホンタイ</t>
    </rPh>
    <phoneticPr fontId="7"/>
  </si>
  <si>
    <t>商品本体　クラファン 40%OFF</t>
    <rPh sb="0" eb="4">
      <t>ショウヒンホンタイ</t>
    </rPh>
    <phoneticPr fontId="7"/>
  </si>
  <si>
    <t>商品本体　クラファン 30%OFF</t>
    <rPh sb="0" eb="4">
      <t>ショウヒンホンタイ</t>
    </rPh>
    <phoneticPr fontId="7"/>
  </si>
  <si>
    <t>商品本体　クラファン 20%OFF</t>
    <rPh sb="0" eb="4">
      <t>ショウヒンホンタイ</t>
    </rPh>
    <phoneticPr fontId="7"/>
  </si>
  <si>
    <t>商品本体　クラファン 10%OFF</t>
    <rPh sb="0" eb="4">
      <t>ショウヒンホンタイ</t>
    </rPh>
    <phoneticPr fontId="7"/>
  </si>
  <si>
    <t>■使い方</t>
    <rPh sb="1" eb="2">
      <t>ツカ</t>
    </rPh>
    <rPh sb="3" eb="4">
      <t>カタ</t>
    </rPh>
    <phoneticPr fontId="3"/>
  </si>
  <si>
    <t>１．ドル円を設定する</t>
    <rPh sb="4" eb="5">
      <t>エン</t>
    </rPh>
    <rPh sb="6" eb="8">
      <t>セッテイ</t>
    </rPh>
    <phoneticPr fontId="3"/>
  </si>
  <si>
    <t>２．送料、関税など設定する</t>
    <rPh sb="2" eb="4">
      <t>ソウリョウ</t>
    </rPh>
    <rPh sb="5" eb="7">
      <t>カンゼイ</t>
    </rPh>
    <rPh sb="9" eb="11">
      <t>セッテイ</t>
    </rPh>
    <phoneticPr fontId="3"/>
  </si>
  <si>
    <t>３．原価を設定する</t>
    <rPh sb="2" eb="4">
      <t>ゲンカ</t>
    </rPh>
    <rPh sb="5" eb="7">
      <t>セッテイ</t>
    </rPh>
    <phoneticPr fontId="3"/>
  </si>
  <si>
    <t>４．上代　いくらで販売するのかを決める</t>
    <rPh sb="2" eb="4">
      <t>ジョウダイ</t>
    </rPh>
    <rPh sb="9" eb="11">
      <t>ハンバイ</t>
    </rPh>
    <rPh sb="16" eb="17">
      <t>キ</t>
    </rPh>
    <phoneticPr fontId="3"/>
  </si>
  <si>
    <t>５.  利益額が計算される</t>
    <rPh sb="4" eb="6">
      <t>リエキ</t>
    </rPh>
    <rPh sb="6" eb="7">
      <t>ガク</t>
    </rPh>
    <rPh sb="8" eb="10">
      <t>ケイサン</t>
    </rPh>
    <phoneticPr fontId="3"/>
  </si>
  <si>
    <t>■ポイント</t>
    <phoneticPr fontId="3"/>
  </si>
  <si>
    <t>直売のみで攻めるのか、卸販売もするのか？で価格戦略が大きく異なる。</t>
    <rPh sb="0" eb="2">
      <t>チョクバイ</t>
    </rPh>
    <rPh sb="5" eb="6">
      <t>セ</t>
    </rPh>
    <rPh sb="11" eb="12">
      <t>オロシ</t>
    </rPh>
    <rPh sb="12" eb="14">
      <t>ハンバイ</t>
    </rPh>
    <rPh sb="21" eb="23">
      <t>カカク</t>
    </rPh>
    <rPh sb="23" eb="25">
      <t>センリャク</t>
    </rPh>
    <rPh sb="26" eb="27">
      <t>オオ</t>
    </rPh>
    <rPh sb="29" eb="30">
      <t>コト</t>
    </rPh>
    <phoneticPr fontId="3"/>
  </si>
  <si>
    <t>そもそも卸販売できる商品なのか？</t>
    <rPh sb="4" eb="5">
      <t>オロシ</t>
    </rPh>
    <rPh sb="5" eb="7">
      <t>ハンバイ</t>
    </rPh>
    <rPh sb="10" eb="12">
      <t>ショウヒン</t>
    </rPh>
    <phoneticPr fontId="3"/>
  </si>
  <si>
    <t>直売だけで販売するべき商品なのか？</t>
    <rPh sb="0" eb="2">
      <t>チョクバイ</t>
    </rPh>
    <rPh sb="5" eb="7">
      <t>ハンバイ</t>
    </rPh>
    <rPh sb="11" eb="13">
      <t>ショウヒン</t>
    </rPh>
    <phoneticPr fontId="3"/>
  </si>
  <si>
    <t>■最初に設定する項目</t>
    <phoneticPr fontId="6"/>
  </si>
  <si>
    <r>
      <t>（</t>
    </r>
    <r>
      <rPr>
        <sz val="11"/>
        <color rgb="FFFF0000"/>
        <rFont val="メイリオ"/>
        <family val="3"/>
        <charset val="128"/>
      </rPr>
      <t>赤文字</t>
    </r>
    <r>
      <rPr>
        <sz val="11"/>
        <color rgb="FF000000"/>
        <rFont val="メイリオ"/>
        <family val="3"/>
        <charset val="128"/>
      </rPr>
      <t>の原価と上代を設定）</t>
    </r>
    <rPh sb="1" eb="2">
      <t>アカ</t>
    </rPh>
    <rPh sb="2" eb="4">
      <t>モジ</t>
    </rPh>
    <rPh sb="5" eb="7">
      <t>ゲンカ</t>
    </rPh>
    <rPh sb="8" eb="10">
      <t>ジョウダイ</t>
    </rPh>
    <rPh sb="11" eb="13">
      <t>セッテイ</t>
    </rPh>
    <phoneticPr fontId="7"/>
  </si>
  <si>
    <t>■販路別　利益計算表（目安）</t>
    <rPh sb="1" eb="3">
      <t>ハンロ</t>
    </rPh>
    <rPh sb="3" eb="4">
      <t>ベツ</t>
    </rPh>
    <rPh sb="11" eb="13">
      <t>メヤス</t>
    </rPh>
    <phoneticPr fontId="3"/>
  </si>
  <si>
    <t>・AmazonはFBA15%手数料＋広告費25%の40%想定</t>
  </si>
  <si>
    <t>■販路別　利益について</t>
    <rPh sb="1" eb="3">
      <t>ハンロ</t>
    </rPh>
    <rPh sb="3" eb="4">
      <t>ベツ</t>
    </rPh>
    <rPh sb="5" eb="7">
      <t>リエキ</t>
    </rPh>
    <phoneticPr fontId="3"/>
  </si>
  <si>
    <t>・D2Cは10%想定　＋広告費別途</t>
    <rPh sb="8" eb="10">
      <t>ソウテイ</t>
    </rPh>
    <rPh sb="12" eb="15">
      <t>コウコクヒ</t>
    </rPh>
    <rPh sb="15" eb="17">
      <t>ベット</t>
    </rPh>
    <phoneticPr fontId="3"/>
  </si>
  <si>
    <t>・卸販売は下代45%想定</t>
    <rPh sb="1" eb="2">
      <t>オロシ</t>
    </rPh>
    <rPh sb="2" eb="4">
      <t>ハンバイ</t>
    </rPh>
    <rPh sb="5" eb="7">
      <t>ゲダイ</t>
    </rPh>
    <rPh sb="10" eb="12">
      <t>ソウテイ</t>
    </rPh>
    <phoneticPr fontId="3"/>
  </si>
  <si>
    <t>■０円物販塾 輸入クラファン利益計算表</t>
    <rPh sb="2" eb="6">
      <t>エンブッパンジュク</t>
    </rPh>
    <rPh sb="7" eb="9">
      <t>ユニュウ</t>
    </rPh>
    <phoneticPr fontId="3"/>
  </si>
  <si>
    <t>梱包資材、パッケージが必要な場合別途加算</t>
    <rPh sb="0" eb="2">
      <t>コンポウ</t>
    </rPh>
    <rPh sb="2" eb="4">
      <t>シザイ</t>
    </rPh>
    <rPh sb="11" eb="13">
      <t>ヒツヨウ</t>
    </rPh>
    <rPh sb="14" eb="16">
      <t>バアイ</t>
    </rPh>
    <rPh sb="16" eb="18">
      <t>ベット</t>
    </rPh>
    <rPh sb="18" eb="20">
      <t>カサン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</si>
</sst>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2" formatCode="_ &quot;¥&quot;* #,##0_ ;_ &quot;¥&quot;* \-#,##0_ ;_ &quot;¥&quot;* &quot;-&quot;_ ;_ @_ "/>
    <numFmt numFmtId="176" formatCode="General\ &quot;円&quot;"/>
    <numFmt numFmtId="177" formatCode="General\ &quot;ドル&quot;"/>
    <numFmt numFmtId="178" formatCode="0.0%"/>
    <numFmt numFmtId="179" formatCode="0\ &quot;円&quot;"/>
    <numFmt numFmtId="180" formatCode="General\ &quot;元&quot;"/>
    <numFmt numFmtId="181" formatCode="#,##0_ "/>
    <numFmt numFmtId="182" formatCode="0.0_);[Red]\(0.0\)"/>
    <numFmt numFmtId="183" formatCode="[$¥-411]#,##0"/>
    <numFmt numFmtId="184" formatCode="[$¥-411]#,##0.00;\-[$¥-411]#,##0.00"/>
    <numFmt numFmtId="185" formatCode="General\ &quot;ド&quot;&quot;ル&quot;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20"/>
      <color rgb="FF000000"/>
      <name val="メイリオ"/>
      <family val="3"/>
      <charset val="128"/>
    </font>
    <font>
      <sz val="6"/>
      <name val="游ゴシック"/>
      <family val="2"/>
      <charset val="128"/>
      <scheme val="minor"/>
    </font>
    <font>
      <sz val="11"/>
      <color rgb="FF000000"/>
      <name val="メイリオ"/>
      <family val="3"/>
      <charset val="128"/>
    </font>
    <font>
      <b/>
      <sz val="11"/>
      <color rgb="FF000000"/>
      <name val="メイリオ"/>
      <family val="3"/>
      <charset val="128"/>
    </font>
    <font>
      <b/>
      <sz val="18"/>
      <name val="Meiryo UI"/>
      <family val="3"/>
      <charset val="128"/>
    </font>
    <font>
      <sz val="11"/>
      <name val="Meiryo UI"/>
      <family val="3"/>
      <charset val="128"/>
    </font>
    <font>
      <sz val="11"/>
      <name val="メイリオ"/>
      <family val="3"/>
      <charset val="128"/>
    </font>
    <font>
      <sz val="11"/>
      <color rgb="FFFF0000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8" fillId="0" borderId="0" xfId="0" applyFont="1">
      <alignment vertical="center"/>
    </xf>
    <xf numFmtId="42" fontId="4" fillId="0" borderId="0" xfId="0" applyNumberFormat="1" applyFont="1" applyAlignment="1">
      <alignment horizontal="right" vertical="center"/>
    </xf>
    <xf numFmtId="9" fontId="4" fillId="0" borderId="0" xfId="0" applyNumberFormat="1" applyFont="1">
      <alignment vertical="center"/>
    </xf>
    <xf numFmtId="9" fontId="8" fillId="0" borderId="0" xfId="0" applyNumberFormat="1" applyFont="1">
      <alignment vertical="center"/>
    </xf>
    <xf numFmtId="176" fontId="4" fillId="0" borderId="0" xfId="0" applyNumberFormat="1" applyFont="1">
      <alignment vertical="center"/>
    </xf>
    <xf numFmtId="177" fontId="9" fillId="0" borderId="0" xfId="0" applyNumberFormat="1" applyFont="1">
      <alignment vertical="center"/>
    </xf>
    <xf numFmtId="42" fontId="8" fillId="0" borderId="0" xfId="1" applyNumberFormat="1" applyFont="1" applyAlignment="1">
      <alignment horizontal="right" vertical="center"/>
    </xf>
    <xf numFmtId="42" fontId="4" fillId="0" borderId="0" xfId="1" applyNumberFormat="1" applyFont="1" applyAlignment="1">
      <alignment horizontal="right" vertical="center"/>
    </xf>
    <xf numFmtId="42" fontId="9" fillId="0" borderId="0" xfId="0" applyNumberFormat="1" applyFont="1" applyAlignment="1">
      <alignment horizontal="right" vertical="center"/>
    </xf>
    <xf numFmtId="176" fontId="9" fillId="0" borderId="0" xfId="0" applyNumberFormat="1" applyFont="1">
      <alignment vertical="center"/>
    </xf>
    <xf numFmtId="178" fontId="4" fillId="0" borderId="0" xfId="0" applyNumberFormat="1" applyFont="1">
      <alignment vertical="center"/>
    </xf>
    <xf numFmtId="179" fontId="4" fillId="0" borderId="0" xfId="0" applyNumberFormat="1" applyFont="1">
      <alignment vertical="center"/>
    </xf>
    <xf numFmtId="38" fontId="8" fillId="0" borderId="0" xfId="1" applyFont="1">
      <alignment vertical="center"/>
    </xf>
    <xf numFmtId="38" fontId="4" fillId="0" borderId="0" xfId="1" applyFont="1">
      <alignment vertical="center"/>
    </xf>
    <xf numFmtId="180" fontId="9" fillId="0" borderId="0" xfId="0" applyNumberFormat="1" applyFont="1">
      <alignment vertical="center"/>
    </xf>
    <xf numFmtId="0" fontId="4" fillId="0" borderId="0" xfId="0" applyFont="1" applyAlignment="1">
      <alignment horizontal="center" vertical="center" wrapText="1"/>
    </xf>
    <xf numFmtId="181" fontId="4" fillId="0" borderId="0" xfId="0" applyNumberFormat="1" applyFont="1">
      <alignment vertical="center"/>
    </xf>
    <xf numFmtId="182" fontId="4" fillId="0" borderId="0" xfId="0" applyNumberFormat="1" applyFont="1">
      <alignment vertical="center"/>
    </xf>
    <xf numFmtId="180" fontId="4" fillId="0" borderId="0" xfId="0" applyNumberFormat="1" applyFont="1">
      <alignment vertical="center"/>
    </xf>
    <xf numFmtId="183" fontId="4" fillId="0" borderId="0" xfId="0" applyNumberFormat="1" applyFont="1">
      <alignment vertical="center"/>
    </xf>
    <xf numFmtId="184" fontId="4" fillId="0" borderId="0" xfId="0" applyNumberFormat="1" applyFont="1">
      <alignment vertical="center"/>
    </xf>
    <xf numFmtId="183" fontId="9" fillId="0" borderId="0" xfId="0" applyNumberFormat="1" applyFont="1">
      <alignment vertical="center"/>
    </xf>
    <xf numFmtId="183" fontId="8" fillId="0" borderId="0" xfId="0" applyNumberFormat="1" applyFont="1">
      <alignment vertical="center"/>
    </xf>
    <xf numFmtId="1" fontId="8" fillId="0" borderId="0" xfId="0" applyNumberFormat="1" applyFont="1">
      <alignment vertical="center"/>
    </xf>
    <xf numFmtId="179" fontId="8" fillId="0" borderId="0" xfId="0" applyNumberFormat="1" applyFont="1">
      <alignment vertical="center"/>
    </xf>
    <xf numFmtId="10" fontId="8" fillId="0" borderId="0" xfId="0" applyNumberFormat="1" applyFont="1">
      <alignment vertical="center"/>
    </xf>
    <xf numFmtId="185" fontId="4" fillId="0" borderId="0" xfId="0" applyNumberFormat="1" applyFont="1">
      <alignment vertical="center"/>
    </xf>
    <xf numFmtId="0" fontId="8" fillId="0" borderId="0" xfId="0" applyFont="1">
      <alignment vertical="center"/>
    </xf>
    <xf numFmtId="0" fontId="4" fillId="0" borderId="0" xfId="0" applyFo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CDE31D-5E51-45F3-B8FC-EC7AC61BB435}">
  <dimension ref="B1:Q41"/>
  <sheetViews>
    <sheetView tabSelected="1" workbookViewId="0">
      <selection activeCell="L27" sqref="L27"/>
    </sheetView>
  </sheetViews>
  <sheetFormatPr defaultColWidth="11.875" defaultRowHeight="18.75" x14ac:dyDescent="0.4"/>
  <cols>
    <col min="1" max="1" width="4.375" style="2" customWidth="1"/>
    <col min="2" max="2" width="36.75" style="2" customWidth="1"/>
    <col min="3" max="9" width="13" style="2" customWidth="1"/>
    <col min="10" max="10" width="14.25" style="2" customWidth="1"/>
    <col min="11" max="11" width="9" style="2" customWidth="1"/>
    <col min="12" max="12" width="69.375" style="2" customWidth="1"/>
    <col min="13" max="13" width="11.125" style="2" customWidth="1"/>
    <col min="14" max="15" width="10.875" style="2" customWidth="1"/>
    <col min="16" max="16" width="7.125" style="2" customWidth="1"/>
    <col min="17" max="17" width="7.625" style="2" customWidth="1"/>
    <col min="18" max="18" width="8.875" style="2" customWidth="1"/>
    <col min="19" max="19" width="13.25" style="2" customWidth="1"/>
    <col min="20" max="20" width="11.75" style="2" customWidth="1"/>
    <col min="21" max="21" width="9.375" style="2" customWidth="1"/>
    <col min="22" max="22" width="8.625" style="2" customWidth="1"/>
    <col min="23" max="23" width="5.25" style="2" customWidth="1"/>
    <col min="24" max="27" width="10.375" style="2" customWidth="1"/>
    <col min="28" max="16384" width="11.875" style="2"/>
  </cols>
  <sheetData>
    <row r="1" spans="2:17" ht="33" x14ac:dyDescent="0.4">
      <c r="B1" s="1" t="s">
        <v>44</v>
      </c>
    </row>
    <row r="2" spans="2:17" x14ac:dyDescent="0.4">
      <c r="L2" s="2" t="s">
        <v>27</v>
      </c>
    </row>
    <row r="3" spans="2:17" x14ac:dyDescent="0.4">
      <c r="B3" s="3" t="s">
        <v>37</v>
      </c>
      <c r="C3" s="2" t="s">
        <v>0</v>
      </c>
      <c r="D3" s="2" t="s">
        <v>1</v>
      </c>
      <c r="E3" s="2" t="s">
        <v>2</v>
      </c>
      <c r="F3" s="4" t="s">
        <v>3</v>
      </c>
      <c r="G3" s="4" t="s">
        <v>4</v>
      </c>
      <c r="H3" s="2" t="s">
        <v>5</v>
      </c>
      <c r="I3" s="2" t="s">
        <v>6</v>
      </c>
      <c r="L3" s="2" t="s">
        <v>28</v>
      </c>
    </row>
    <row r="4" spans="2:17" x14ac:dyDescent="0.4">
      <c r="C4" s="5">
        <v>130</v>
      </c>
      <c r="D4" s="5">
        <v>500</v>
      </c>
      <c r="E4" s="6">
        <v>0.06</v>
      </c>
      <c r="F4" s="6">
        <v>0.1</v>
      </c>
      <c r="G4" s="5">
        <v>1000</v>
      </c>
      <c r="H4" s="7">
        <v>0.2</v>
      </c>
      <c r="I4" s="6">
        <v>0.45</v>
      </c>
      <c r="L4" s="2" t="s">
        <v>29</v>
      </c>
    </row>
    <row r="5" spans="2:17" x14ac:dyDescent="0.4">
      <c r="C5" s="8"/>
      <c r="D5" s="8"/>
      <c r="E5" s="6"/>
      <c r="F5" s="6"/>
      <c r="G5" s="8"/>
      <c r="H5" s="7"/>
      <c r="I5" s="6"/>
      <c r="L5" s="2" t="s">
        <v>30</v>
      </c>
    </row>
    <row r="6" spans="2:17" x14ac:dyDescent="0.4">
      <c r="L6" s="2" t="s">
        <v>31</v>
      </c>
    </row>
    <row r="7" spans="2:17" x14ac:dyDescent="0.4">
      <c r="B7" s="3" t="s">
        <v>7</v>
      </c>
      <c r="C7" s="2" t="s">
        <v>8</v>
      </c>
      <c r="D7" s="2" t="s">
        <v>9</v>
      </c>
      <c r="E7" s="2" t="s">
        <v>2</v>
      </c>
      <c r="F7" s="4" t="s">
        <v>3</v>
      </c>
      <c r="G7" s="2" t="s">
        <v>10</v>
      </c>
      <c r="H7" s="2" t="s">
        <v>11</v>
      </c>
      <c r="I7" s="2" t="s">
        <v>12</v>
      </c>
      <c r="L7" s="2" t="s">
        <v>32</v>
      </c>
    </row>
    <row r="8" spans="2:17" x14ac:dyDescent="0.4">
      <c r="B8" s="2" t="s">
        <v>38</v>
      </c>
      <c r="C8" s="9">
        <v>15</v>
      </c>
      <c r="D8" s="5">
        <f>(C8*$C$4)</f>
        <v>1950</v>
      </c>
      <c r="E8" s="5">
        <f>(D8+D4)*E4</f>
        <v>147</v>
      </c>
      <c r="F8" s="10">
        <f>(D8+D4+E8)*0.1</f>
        <v>259.7</v>
      </c>
      <c r="G8" s="11">
        <f>D8+D4+E8+F8</f>
        <v>2856.7</v>
      </c>
      <c r="H8" s="11">
        <f>I8/1.1</f>
        <v>18000</v>
      </c>
      <c r="I8" s="12">
        <v>19800</v>
      </c>
      <c r="J8" s="13"/>
      <c r="K8" s="13"/>
      <c r="L8" s="14"/>
      <c r="M8" s="8"/>
      <c r="N8" s="14"/>
      <c r="P8" s="4"/>
    </row>
    <row r="9" spans="2:17" x14ac:dyDescent="0.4">
      <c r="C9" s="9"/>
      <c r="D9" s="15"/>
      <c r="E9" s="8"/>
      <c r="F9" s="16"/>
      <c r="G9" s="17"/>
      <c r="H9" s="17"/>
      <c r="I9" s="13"/>
      <c r="J9" s="13"/>
      <c r="K9" s="13"/>
      <c r="L9" s="14" t="s">
        <v>33</v>
      </c>
      <c r="M9" s="8"/>
      <c r="N9" s="14"/>
      <c r="P9" s="4"/>
    </row>
    <row r="10" spans="2:17" x14ac:dyDescent="0.4">
      <c r="C10" s="18"/>
      <c r="D10" s="15"/>
      <c r="E10" s="8"/>
      <c r="F10" s="13"/>
      <c r="G10" s="8"/>
      <c r="H10" s="8"/>
      <c r="I10" s="8"/>
      <c r="J10" s="8"/>
      <c r="K10" s="8"/>
      <c r="L10" s="14" t="s">
        <v>34</v>
      </c>
      <c r="M10" s="8"/>
      <c r="N10" s="14"/>
      <c r="P10" s="4"/>
    </row>
    <row r="11" spans="2:17" x14ac:dyDescent="0.4">
      <c r="B11" s="3" t="s">
        <v>39</v>
      </c>
      <c r="C11" s="8" t="s">
        <v>13</v>
      </c>
      <c r="D11" s="8" t="s">
        <v>14</v>
      </c>
      <c r="E11" s="4" t="s">
        <v>4</v>
      </c>
      <c r="F11" s="2" t="s">
        <v>15</v>
      </c>
      <c r="G11" s="8" t="s">
        <v>16</v>
      </c>
      <c r="H11" s="8" t="s">
        <v>17</v>
      </c>
      <c r="J11" s="19"/>
      <c r="L11" s="8" t="s">
        <v>35</v>
      </c>
      <c r="M11" s="14"/>
      <c r="N11" s="8"/>
      <c r="O11" s="14"/>
      <c r="Q11" s="4"/>
    </row>
    <row r="12" spans="2:17" x14ac:dyDescent="0.4">
      <c r="B12" s="2" t="s">
        <v>18</v>
      </c>
      <c r="C12" s="11">
        <f>$G$8</f>
        <v>2856.7</v>
      </c>
      <c r="D12" s="11">
        <f>$I$8</f>
        <v>19800</v>
      </c>
      <c r="E12" s="11">
        <f>$G$4</f>
        <v>1000</v>
      </c>
      <c r="F12" s="5">
        <f>I8*0.4</f>
        <v>7920</v>
      </c>
      <c r="G12" s="11">
        <f>D12-E12-C12-F12</f>
        <v>8023.2999999999993</v>
      </c>
      <c r="H12" s="14">
        <f t="shared" ref="H12:H14" si="0">G12/D12</f>
        <v>0.4052171717171717</v>
      </c>
      <c r="I12" s="20"/>
      <c r="K12" s="21"/>
      <c r="L12" s="8" t="s">
        <v>36</v>
      </c>
      <c r="M12" s="14"/>
      <c r="N12" s="8"/>
      <c r="O12" s="14"/>
      <c r="Q12" s="4"/>
    </row>
    <row r="13" spans="2:17" x14ac:dyDescent="0.4">
      <c r="B13" s="2" t="s">
        <v>19</v>
      </c>
      <c r="C13" s="11">
        <f t="shared" ref="C13:C14" si="1">$G$8</f>
        <v>2856.7</v>
      </c>
      <c r="D13" s="11">
        <f>$I$8</f>
        <v>19800</v>
      </c>
      <c r="E13" s="11">
        <f>$G$4</f>
        <v>1000</v>
      </c>
      <c r="F13" s="5">
        <f>I8*0.1</f>
        <v>1980</v>
      </c>
      <c r="G13" s="11">
        <f t="shared" ref="G13" si="2">D13-E13-C13-F13</f>
        <v>13963.3</v>
      </c>
      <c r="H13" s="14">
        <f t="shared" si="0"/>
        <v>0.70521717171717169</v>
      </c>
      <c r="I13" s="20"/>
      <c r="K13" s="21"/>
      <c r="L13" s="8" t="s">
        <v>45</v>
      </c>
      <c r="M13" s="14"/>
      <c r="N13" s="8"/>
      <c r="O13" s="14"/>
      <c r="Q13" s="4"/>
    </row>
    <row r="14" spans="2:17" x14ac:dyDescent="0.4">
      <c r="B14" s="2" t="s">
        <v>20</v>
      </c>
      <c r="C14" s="11">
        <f t="shared" si="1"/>
        <v>2856.7</v>
      </c>
      <c r="D14" s="11">
        <f>$I$8*I4</f>
        <v>8910</v>
      </c>
      <c r="E14" s="11">
        <v>0</v>
      </c>
      <c r="F14" s="5">
        <v>0</v>
      </c>
      <c r="G14" s="11">
        <f>D14-E14-C14-F14</f>
        <v>6053.3</v>
      </c>
      <c r="H14" s="14">
        <f t="shared" si="0"/>
        <v>0.67938271604938272</v>
      </c>
      <c r="I14" s="20"/>
      <c r="K14" s="21"/>
      <c r="L14" s="8"/>
      <c r="M14" s="8"/>
      <c r="N14" s="14"/>
      <c r="P14" s="4"/>
    </row>
    <row r="15" spans="2:17" x14ac:dyDescent="0.4">
      <c r="G15" s="4"/>
      <c r="H15" s="4"/>
      <c r="I15" s="4"/>
      <c r="J15" s="4"/>
      <c r="K15" s="4"/>
      <c r="L15" s="8" t="s">
        <v>41</v>
      </c>
      <c r="M15" s="4"/>
      <c r="N15" s="4"/>
      <c r="O15" s="4"/>
      <c r="P15" s="4"/>
    </row>
    <row r="16" spans="2:17" x14ac:dyDescent="0.4">
      <c r="B16" s="3"/>
      <c r="C16" s="22"/>
      <c r="D16" s="23"/>
      <c r="E16" s="23"/>
      <c r="F16" s="24"/>
      <c r="G16" s="25"/>
      <c r="H16" s="25"/>
      <c r="I16" s="25"/>
      <c r="J16" s="25"/>
      <c r="K16" s="26"/>
      <c r="L16" s="2" t="s">
        <v>40</v>
      </c>
      <c r="M16" s="27"/>
      <c r="N16" s="27"/>
      <c r="O16" s="28"/>
      <c r="P16" s="29"/>
    </row>
    <row r="17" spans="2:16" x14ac:dyDescent="0.4">
      <c r="B17" s="3" t="s">
        <v>21</v>
      </c>
      <c r="C17" s="8" t="s">
        <v>13</v>
      </c>
      <c r="D17" s="8" t="s">
        <v>14</v>
      </c>
      <c r="E17" s="4" t="s">
        <v>4</v>
      </c>
      <c r="F17" s="2" t="s">
        <v>15</v>
      </c>
      <c r="G17" s="8" t="s">
        <v>16</v>
      </c>
      <c r="H17" s="8" t="s">
        <v>17</v>
      </c>
      <c r="I17" s="25"/>
      <c r="J17" s="19"/>
      <c r="K17" s="26"/>
      <c r="L17" s="15" t="s">
        <v>42</v>
      </c>
      <c r="M17" s="27"/>
      <c r="N17" s="27"/>
      <c r="O17" s="28"/>
      <c r="P17" s="29"/>
    </row>
    <row r="18" spans="2:16" x14ac:dyDescent="0.4">
      <c r="B18" s="2" t="s">
        <v>22</v>
      </c>
      <c r="C18" s="11">
        <f>$G$8</f>
        <v>2856.7</v>
      </c>
      <c r="D18" s="5">
        <f>$I$8*0.5</f>
        <v>9900</v>
      </c>
      <c r="E18" s="11">
        <f t="shared" ref="E18:E22" si="3">$G$4</f>
        <v>1000</v>
      </c>
      <c r="F18" s="5">
        <f>D18*H4</f>
        <v>1980</v>
      </c>
      <c r="G18" s="5">
        <f>D18-E18-C18-F18</f>
        <v>4063.3</v>
      </c>
      <c r="H18" s="14">
        <f t="shared" ref="H18:H21" si="4">G18/D18</f>
        <v>0.41043434343434343</v>
      </c>
      <c r="I18" s="25"/>
      <c r="J18" s="19"/>
      <c r="K18" s="26"/>
      <c r="L18" s="15" t="s">
        <v>43</v>
      </c>
      <c r="M18" s="27"/>
      <c r="N18" s="27"/>
      <c r="O18" s="28"/>
      <c r="P18" s="29"/>
    </row>
    <row r="19" spans="2:16" x14ac:dyDescent="0.4">
      <c r="B19" s="2" t="s">
        <v>23</v>
      </c>
      <c r="C19" s="11">
        <f>$G$8</f>
        <v>2856.7</v>
      </c>
      <c r="D19" s="5">
        <f>$I$8*0.6</f>
        <v>11880</v>
      </c>
      <c r="E19" s="11">
        <f t="shared" si="3"/>
        <v>1000</v>
      </c>
      <c r="F19" s="5">
        <f>D19*H4</f>
        <v>2376</v>
      </c>
      <c r="G19" s="5">
        <f>D19-E19-C19-F19</f>
        <v>5647.3</v>
      </c>
      <c r="H19" s="14">
        <f t="shared" si="4"/>
        <v>0.47536195286195287</v>
      </c>
      <c r="I19" s="25"/>
      <c r="J19" s="19"/>
      <c r="K19" s="26"/>
      <c r="L19" s="15"/>
      <c r="M19" s="27"/>
      <c r="N19" s="27"/>
      <c r="O19" s="28"/>
      <c r="P19" s="29"/>
    </row>
    <row r="20" spans="2:16" x14ac:dyDescent="0.4">
      <c r="B20" s="2" t="s">
        <v>24</v>
      </c>
      <c r="C20" s="11">
        <f>$G$8</f>
        <v>2856.7</v>
      </c>
      <c r="D20" s="5">
        <f>$I$8*0.7</f>
        <v>13860</v>
      </c>
      <c r="E20" s="11">
        <f t="shared" si="3"/>
        <v>1000</v>
      </c>
      <c r="F20" s="5">
        <f>D20*H4</f>
        <v>2772</v>
      </c>
      <c r="G20" s="5">
        <f>D20-E20-C20-F20</f>
        <v>7231.2999999999993</v>
      </c>
      <c r="H20" s="14">
        <f t="shared" si="4"/>
        <v>0.52173881673881672</v>
      </c>
      <c r="I20" s="20"/>
      <c r="K20" s="4"/>
      <c r="L20" s="15"/>
      <c r="M20" s="4"/>
      <c r="N20" s="4"/>
      <c r="O20" s="4"/>
      <c r="P20" s="4"/>
    </row>
    <row r="21" spans="2:16" x14ac:dyDescent="0.4">
      <c r="B21" s="2" t="s">
        <v>25</v>
      </c>
      <c r="C21" s="11">
        <f>$G$8</f>
        <v>2856.7</v>
      </c>
      <c r="D21" s="5">
        <f>$I$8*0.8</f>
        <v>15840</v>
      </c>
      <c r="E21" s="11">
        <f t="shared" si="3"/>
        <v>1000</v>
      </c>
      <c r="F21" s="5">
        <f>D21*H4</f>
        <v>3168</v>
      </c>
      <c r="G21" s="5">
        <f t="shared" ref="G21" si="5">D21-E21-C21-F21</f>
        <v>8815.2999999999993</v>
      </c>
      <c r="H21" s="14">
        <f t="shared" si="4"/>
        <v>0.55652146464646457</v>
      </c>
      <c r="I21" s="20"/>
      <c r="K21" s="4"/>
      <c r="M21" s="4"/>
      <c r="N21" s="4"/>
      <c r="O21" s="4"/>
      <c r="P21" s="4"/>
    </row>
    <row r="22" spans="2:16" x14ac:dyDescent="0.4">
      <c r="B22" s="2" t="s">
        <v>26</v>
      </c>
      <c r="C22" s="11">
        <f>$G$8</f>
        <v>2856.7</v>
      </c>
      <c r="D22" s="5">
        <f>$I$8*0.9</f>
        <v>17820</v>
      </c>
      <c r="E22" s="11">
        <f t="shared" si="3"/>
        <v>1000</v>
      </c>
      <c r="F22" s="5">
        <f>D22*H4</f>
        <v>3564</v>
      </c>
      <c r="G22" s="5">
        <f>D22-E22-C22-F22</f>
        <v>10399.299999999999</v>
      </c>
      <c r="H22" s="14">
        <f>G22/D22</f>
        <v>0.58357463524130182</v>
      </c>
      <c r="I22" s="20"/>
      <c r="K22" s="26"/>
      <c r="M22" s="27"/>
      <c r="N22" s="27"/>
      <c r="O22" s="27"/>
      <c r="P22" s="29"/>
    </row>
    <row r="23" spans="2:16" x14ac:dyDescent="0.4">
      <c r="C23" s="22"/>
      <c r="D23" s="23"/>
      <c r="E23" s="23"/>
      <c r="F23" s="24"/>
      <c r="G23" s="25"/>
      <c r="H23" s="25"/>
      <c r="I23" s="25"/>
      <c r="J23" s="25"/>
      <c r="K23" s="26"/>
      <c r="L23" s="15"/>
      <c r="M23" s="27"/>
      <c r="N23" s="27"/>
      <c r="O23" s="27"/>
      <c r="P23" s="29"/>
    </row>
    <row r="24" spans="2:16" x14ac:dyDescent="0.4">
      <c r="G24" s="4"/>
      <c r="H24" s="4"/>
      <c r="I24" s="4"/>
      <c r="J24" s="4"/>
      <c r="K24" s="4"/>
      <c r="L24" s="15"/>
      <c r="M24" s="4"/>
      <c r="N24" s="4"/>
      <c r="O24" s="4"/>
      <c r="P24" s="4"/>
    </row>
    <row r="25" spans="2:16" x14ac:dyDescent="0.4">
      <c r="G25" s="4"/>
      <c r="H25" s="4"/>
      <c r="I25" s="4"/>
      <c r="J25" s="4"/>
      <c r="K25" s="4"/>
      <c r="M25" s="4"/>
      <c r="N25" s="4"/>
      <c r="O25" s="4"/>
      <c r="P25" s="4"/>
    </row>
    <row r="26" spans="2:16" x14ac:dyDescent="0.4">
      <c r="C26" s="22"/>
      <c r="D26" s="23"/>
      <c r="E26" s="23"/>
      <c r="F26" s="24"/>
      <c r="G26" s="25"/>
      <c r="H26" s="25"/>
      <c r="I26" s="25"/>
      <c r="J26" s="25"/>
      <c r="K26" s="26"/>
      <c r="M26" s="27"/>
      <c r="N26" s="27"/>
      <c r="O26" s="27"/>
      <c r="P26" s="29"/>
    </row>
    <row r="27" spans="2:16" x14ac:dyDescent="0.4">
      <c r="C27" s="22"/>
      <c r="D27" s="23"/>
      <c r="E27" s="23"/>
      <c r="F27" s="24"/>
      <c r="G27" s="25"/>
      <c r="H27" s="25"/>
      <c r="I27" s="25"/>
      <c r="J27" s="25"/>
      <c r="K27" s="26"/>
      <c r="L27" s="15"/>
      <c r="M27" s="27"/>
      <c r="N27" s="27"/>
      <c r="O27" s="27"/>
      <c r="P27" s="29"/>
    </row>
    <row r="28" spans="2:16" x14ac:dyDescent="0.4">
      <c r="C28" s="30"/>
      <c r="D28" s="23"/>
      <c r="E28" s="23"/>
      <c r="F28" s="24"/>
      <c r="G28" s="25"/>
      <c r="H28" s="25"/>
      <c r="I28" s="25"/>
      <c r="J28" s="25"/>
      <c r="K28" s="26"/>
      <c r="L28" s="15"/>
      <c r="M28" s="27"/>
      <c r="N28" s="27"/>
      <c r="O28" s="27"/>
      <c r="P28" s="29"/>
    </row>
    <row r="29" spans="2:16" x14ac:dyDescent="0.4">
      <c r="B29" s="31"/>
      <c r="C29" s="32"/>
      <c r="L29" s="15"/>
    </row>
    <row r="30" spans="2:16" x14ac:dyDescent="0.4">
      <c r="G30" s="4"/>
      <c r="H30" s="4"/>
      <c r="I30" s="4"/>
      <c r="J30" s="4"/>
      <c r="K30" s="4"/>
      <c r="M30" s="4"/>
      <c r="N30" s="4"/>
      <c r="O30" s="4"/>
      <c r="P30" s="4"/>
    </row>
    <row r="31" spans="2:16" x14ac:dyDescent="0.4">
      <c r="C31" s="22"/>
      <c r="D31" s="23"/>
      <c r="E31" s="23"/>
      <c r="F31" s="24"/>
      <c r="G31" s="25"/>
      <c r="H31" s="25"/>
      <c r="I31" s="25"/>
      <c r="J31" s="25"/>
      <c r="K31" s="26"/>
      <c r="M31" s="27"/>
      <c r="N31" s="27"/>
      <c r="O31" s="27"/>
      <c r="P31" s="29"/>
    </row>
    <row r="32" spans="2:16" x14ac:dyDescent="0.4">
      <c r="C32" s="22"/>
      <c r="D32" s="23"/>
      <c r="E32" s="23"/>
      <c r="F32" s="24"/>
      <c r="G32" s="25"/>
      <c r="H32" s="25"/>
      <c r="I32" s="25"/>
      <c r="J32" s="25"/>
      <c r="K32" s="26"/>
      <c r="L32" s="15"/>
      <c r="M32" s="27"/>
      <c r="N32" s="27"/>
      <c r="O32" s="27"/>
      <c r="P32" s="29"/>
    </row>
    <row r="33" spans="3:16" x14ac:dyDescent="0.4">
      <c r="C33" s="22"/>
      <c r="D33" s="23"/>
      <c r="E33" s="23"/>
      <c r="F33" s="24"/>
      <c r="G33" s="25"/>
      <c r="H33" s="25"/>
      <c r="I33" s="25"/>
      <c r="J33" s="25"/>
      <c r="K33" s="26"/>
      <c r="L33" s="15"/>
      <c r="M33" s="27"/>
      <c r="N33" s="27"/>
      <c r="O33" s="27"/>
      <c r="P33" s="29"/>
    </row>
    <row r="34" spans="3:16" x14ac:dyDescent="0.4">
      <c r="C34" s="22"/>
      <c r="D34" s="23"/>
      <c r="E34" s="23"/>
      <c r="F34" s="24"/>
      <c r="G34" s="25"/>
      <c r="H34" s="25"/>
      <c r="I34" s="25"/>
      <c r="J34" s="25"/>
      <c r="K34" s="26"/>
      <c r="L34" s="15"/>
      <c r="M34" s="27"/>
      <c r="N34" s="27"/>
      <c r="O34" s="27"/>
      <c r="P34" s="29"/>
    </row>
    <row r="35" spans="3:16" x14ac:dyDescent="0.4">
      <c r="C35" s="22"/>
      <c r="D35" s="23"/>
      <c r="E35" s="23"/>
      <c r="F35" s="24"/>
      <c r="G35" s="25"/>
      <c r="H35" s="25"/>
      <c r="I35" s="25"/>
      <c r="J35" s="25"/>
      <c r="K35" s="26"/>
      <c r="L35" s="15"/>
      <c r="M35" s="27"/>
      <c r="N35" s="27"/>
      <c r="O35" s="27"/>
      <c r="P35" s="29"/>
    </row>
    <row r="36" spans="3:16" x14ac:dyDescent="0.4">
      <c r="C36" s="22"/>
      <c r="D36" s="23"/>
      <c r="E36" s="23"/>
      <c r="F36" s="24"/>
      <c r="G36" s="25"/>
      <c r="H36" s="25"/>
      <c r="I36" s="25"/>
      <c r="J36" s="25"/>
      <c r="K36" s="26"/>
      <c r="L36" s="15"/>
      <c r="M36" s="27"/>
      <c r="N36" s="27"/>
      <c r="O36" s="27"/>
      <c r="P36" s="29"/>
    </row>
    <row r="37" spans="3:16" x14ac:dyDescent="0.4">
      <c r="C37" s="22"/>
      <c r="D37" s="23"/>
      <c r="E37" s="23"/>
      <c r="F37" s="24"/>
      <c r="G37" s="25"/>
      <c r="H37" s="25"/>
      <c r="I37" s="25"/>
      <c r="J37" s="25"/>
      <c r="K37" s="26"/>
      <c r="L37" s="15"/>
      <c r="M37" s="27"/>
      <c r="N37" s="27"/>
      <c r="O37" s="27"/>
      <c r="P37" s="29"/>
    </row>
    <row r="38" spans="3:16" x14ac:dyDescent="0.4">
      <c r="C38" s="22"/>
      <c r="D38" s="23"/>
      <c r="E38" s="23"/>
      <c r="F38" s="24"/>
      <c r="G38" s="25"/>
      <c r="H38" s="25"/>
      <c r="I38" s="25"/>
      <c r="J38" s="25"/>
      <c r="K38" s="26"/>
      <c r="L38" s="15"/>
      <c r="M38" s="27"/>
      <c r="N38" s="27"/>
      <c r="O38" s="27"/>
      <c r="P38" s="29"/>
    </row>
    <row r="39" spans="3:16" x14ac:dyDescent="0.4">
      <c r="C39" s="22"/>
      <c r="D39" s="23"/>
      <c r="E39" s="23"/>
      <c r="F39" s="24"/>
      <c r="G39" s="25"/>
      <c r="H39" s="25"/>
      <c r="I39" s="25"/>
      <c r="J39" s="25"/>
      <c r="K39" s="26"/>
      <c r="L39" s="15"/>
      <c r="M39" s="27"/>
      <c r="N39" s="27"/>
      <c r="O39" s="27"/>
      <c r="P39" s="29"/>
    </row>
    <row r="40" spans="3:16" x14ac:dyDescent="0.4">
      <c r="C40" s="22"/>
      <c r="D40" s="23"/>
      <c r="E40" s="23"/>
      <c r="F40" s="24"/>
      <c r="G40" s="25"/>
      <c r="H40" s="25"/>
      <c r="I40" s="25"/>
      <c r="J40" s="25"/>
      <c r="K40" s="26"/>
      <c r="L40" s="15"/>
      <c r="M40" s="27"/>
      <c r="N40" s="27"/>
      <c r="O40" s="27"/>
      <c r="P40" s="29"/>
    </row>
    <row r="41" spans="3:16" x14ac:dyDescent="0.4">
      <c r="L41" s="15"/>
    </row>
  </sheetData>
  <mergeCells count="1">
    <mergeCell ref="B29:C29"/>
  </mergeCells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GOLD CLOVER Inc.</dc:creator>
  <cp:lastModifiedBy>GoldClover</cp:lastModifiedBy>
  <dcterms:created xsi:type="dcterms:W3CDTF">2021-09-02T09:48:53Z</dcterms:created>
  <dcterms:modified xsi:type="dcterms:W3CDTF">2023-01-18T11:57:56Z</dcterms:modified>
</cp:coreProperties>
</file>